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340" windowHeight="9996" activeTab="0"/>
  </bookViews>
  <sheets>
    <sheet name="Лист1" sheetId="1" r:id="rId1"/>
    <sheet name="Лист2" sheetId="2" r:id="rId2"/>
    <sheet name="Лист3" sheetId="3" r:id="rId3"/>
  </sheets>
  <definedNames>
    <definedName name="Qb">'Лист1'!#REF!</definedName>
    <definedName name="Qx">'Лист1'!$D$3</definedName>
    <definedName name="Qв">'Лист1'!$D$4</definedName>
    <definedName name="Qд">'Лист1'!$D$10</definedName>
    <definedName name="Qизл">'Лист1'!$D$13</definedName>
    <definedName name="Qкл">'Лист1'!$D$11</definedName>
    <definedName name="Qм">'Лист1'!$D$9</definedName>
    <definedName name="Qнеучт">'Лист1'!$D$14</definedName>
    <definedName name="tc">'Лист1'!#REF!</definedName>
    <definedName name="tмкон">'Лист1'!$D$8</definedName>
    <definedName name="tмнач">'Лист1'!$D$7</definedName>
    <definedName name="V">'Лист1'!#REF!</definedName>
    <definedName name="Vт">'Лист1'!$D$16</definedName>
    <definedName name="приход">'Лист1'!$D$5</definedName>
    <definedName name="расход">'Лист1'!$D$15</definedName>
    <definedName name="Сm">'Лист1'!$D$6</definedName>
    <definedName name="См">'Лист1'!#REF!</definedName>
  </definedNames>
  <calcPr fullCalcOnLoad="1"/>
</workbook>
</file>

<file path=xl/sharedStrings.xml><?xml version="1.0" encoding="utf-8"?>
<sst xmlns="http://schemas.openxmlformats.org/spreadsheetml/2006/main" count="42" uniqueCount="21">
  <si>
    <t>приход</t>
  </si>
  <si>
    <t>Qнеучт</t>
  </si>
  <si>
    <t>расход</t>
  </si>
  <si>
    <t>общий на печь</t>
  </si>
  <si>
    <t>Номера секций</t>
  </si>
  <si>
    <t>Потр. тепла,кВт Qпотр</t>
  </si>
  <si>
    <t>Уд.расход тепла,кДж/кг q</t>
  </si>
  <si>
    <t>tтамб, град C</t>
  </si>
  <si>
    <t>tмнач, град C</t>
  </si>
  <si>
    <t>tмкон, град C</t>
  </si>
  <si>
    <t>Ср. теплоёмк. мет. в секции См, кДж/кг К</t>
  </si>
  <si>
    <t>Хим.тепло топлива, кВт Qx</t>
  </si>
  <si>
    <t>Физ. тепло воздуха, кВт Qв</t>
  </si>
  <si>
    <t>тепла, кВт Q</t>
  </si>
  <si>
    <t>Потери тепла с пр. сгор., кВт Qд</t>
  </si>
  <si>
    <t>Потери тепла через кладку, кВт Qкл</t>
  </si>
  <si>
    <t>Расход тепла на нагрев труб, кВт Qм</t>
  </si>
  <si>
    <t>Потери тепла излуч. в сосед. тамб., кВт Qизл</t>
  </si>
  <si>
    <t>Vт куб.м/ч газа на секцию</t>
  </si>
  <si>
    <t>/273</t>
  </si>
  <si>
    <t>/100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</si>
</sst>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7.375" style="0" customWidth="1"/>
    <col min="2" max="2" width="6.625" style="0" customWidth="1"/>
    <col min="3" max="3" width="13.00390625" style="0" customWidth="1"/>
    <col min="4" max="4" width="7.625" style="0" customWidth="1"/>
    <col min="5" max="5" width="8.375" style="0" customWidth="1"/>
    <col min="6" max="6" width="7.50390625" style="0" customWidth="1"/>
    <col min="7" max="7" width="8.50390625" style="0" customWidth="1"/>
    <col min="8" max="8" width="9.00390625" style="0" customWidth="1"/>
    <col min="9" max="9" width="8.25390625" style="0" customWidth="1"/>
    <col min="10" max="10" width="8.375" style="0" customWidth="1"/>
  </cols>
  <sheetData>
    <row r="1" spans="1:16" ht="12.75">
      <c r="A1" s="19" t="s">
        <v>19</v>
      </c>
      <c r="B1" s="19"/>
      <c r="C1" s="20"/>
      <c r="D1" s="13" t="s">
        <v>4</v>
      </c>
      <c r="E1" s="14"/>
      <c r="F1" s="14"/>
      <c r="G1" s="14"/>
      <c r="H1" s="14"/>
      <c r="I1" s="14"/>
      <c r="J1" s="14"/>
      <c r="L1" s="7"/>
      <c r="M1" s="8"/>
      <c r="O1" s="7"/>
      <c r="P1" s="8"/>
    </row>
    <row r="2" spans="1:16" ht="12.75">
      <c r="A2" s="19"/>
      <c r="B2" s="19"/>
      <c r="C2" s="20"/>
      <c r="D2" s="11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L2" s="9"/>
      <c r="M2" s="10"/>
      <c r="O2" s="9"/>
      <c r="P2" s="10"/>
    </row>
    <row r="3" spans="1:10" ht="12.75">
      <c r="A3" s="15" t="s">
        <v>11</v>
      </c>
      <c r="B3" s="15"/>
      <c r="C3" s="15"/>
      <c r="D3" s="16">
        <f>5.83*Vт</f>
        <v>94.4385098678733</v>
      </c>
      <c r="E3" s="16">
        <f>5.83*E16</f>
        <v>112.70528303439289</v>
      </c>
      <c r="F3" s="16">
        <f>5.83*F16</f>
        <v>117.881382548954</v>
      </c>
      <c r="G3" s="16">
        <f>5.83*G16</f>
        <v>93.96071502044416</v>
      </c>
      <c r="H3" s="16">
        <f>5.83*H16</f>
        <v>107.91073289124346</v>
      </c>
      <c r="I3" s="16">
        <f>5.83*I16</f>
        <v>102.19616888384242</v>
      </c>
      <c r="J3" s="16">
        <f>5.83*J16</f>
        <v>80.21718466640652</v>
      </c>
    </row>
    <row r="4" spans="1:10" ht="12.75">
      <c r="A4" s="15" t="s">
        <v>12</v>
      </c>
      <c r="B4" s="15"/>
      <c r="C4" s="15"/>
      <c r="D4" s="16">
        <f>0.89*Vт</f>
        <v>14.416856566450639</v>
      </c>
      <c r="E4" s="16">
        <f>0.89*E16</f>
        <v>17.205437718800972</v>
      </c>
      <c r="F4" s="16">
        <f>0.89*F16</f>
        <v>17.995614145552153</v>
      </c>
      <c r="G4" s="16">
        <f>0.89*G16</f>
        <v>14.343917044287357</v>
      </c>
      <c r="H4" s="16">
        <f>0.89*H16</f>
        <v>16.473508108611778</v>
      </c>
      <c r="I4" s="16">
        <f>0.89*I16</f>
        <v>15.601130412799272</v>
      </c>
      <c r="J4" s="16">
        <f>0.89*J16</f>
        <v>12.245848088010602</v>
      </c>
    </row>
    <row r="5" spans="1:10" ht="12.75">
      <c r="A5" s="15" t="s">
        <v>0</v>
      </c>
      <c r="B5" s="15" t="s">
        <v>13</v>
      </c>
      <c r="C5" s="15"/>
      <c r="D5" s="16">
        <f>Qx+Qв</f>
        <v>108.85536643432393</v>
      </c>
      <c r="E5" s="16">
        <f>E3+E4</f>
        <v>129.91072075319386</v>
      </c>
      <c r="F5" s="16">
        <f>F3+F4</f>
        <v>135.87699669450615</v>
      </c>
      <c r="G5" s="16">
        <f>G3+G4</f>
        <v>108.3046320647315</v>
      </c>
      <c r="H5" s="16">
        <f>H3+H4</f>
        <v>124.38424099985524</v>
      </c>
      <c r="I5" s="16">
        <f>I3+I4</f>
        <v>117.79729929664168</v>
      </c>
      <c r="J5" s="16">
        <f>J3+J4</f>
        <v>92.46303275441713</v>
      </c>
    </row>
    <row r="6" spans="1:10" ht="28.5" customHeight="1">
      <c r="A6" s="18" t="s">
        <v>10</v>
      </c>
      <c r="B6" s="18"/>
      <c r="C6" s="18"/>
      <c r="D6" s="16">
        <v>0.5</v>
      </c>
      <c r="E6" s="16">
        <v>0.57</v>
      </c>
      <c r="F6" s="16">
        <v>0.66</v>
      </c>
      <c r="G6" s="16">
        <v>0.76</v>
      </c>
      <c r="H6" s="16">
        <v>1.01</v>
      </c>
      <c r="I6" s="16">
        <v>1.01</v>
      </c>
      <c r="J6" s="16">
        <v>0.695</v>
      </c>
    </row>
    <row r="7" spans="1:10" ht="12.75">
      <c r="A7" s="15" t="s">
        <v>8</v>
      </c>
      <c r="B7" s="15"/>
      <c r="C7" s="15"/>
      <c r="D7" s="16">
        <v>20</v>
      </c>
      <c r="E7" s="16">
        <v>183</v>
      </c>
      <c r="F7" s="16">
        <v>376</v>
      </c>
      <c r="G7" s="16">
        <v>549</v>
      </c>
      <c r="H7" s="16">
        <v>647</v>
      </c>
      <c r="I7" s="16">
        <v>741</v>
      </c>
      <c r="J7" s="16">
        <v>821</v>
      </c>
    </row>
    <row r="8" spans="1:10" ht="12.75">
      <c r="A8" s="15" t="s">
        <v>9</v>
      </c>
      <c r="B8" s="15"/>
      <c r="C8" s="15"/>
      <c r="D8" s="16">
        <v>175</v>
      </c>
      <c r="E8" s="16">
        <v>370</v>
      </c>
      <c r="F8" s="16">
        <v>550</v>
      </c>
      <c r="G8" s="16">
        <v>650</v>
      </c>
      <c r="H8" s="16">
        <v>745</v>
      </c>
      <c r="I8" s="16">
        <v>830</v>
      </c>
      <c r="J8" s="16">
        <v>900</v>
      </c>
    </row>
    <row r="9" spans="1:10" ht="29.25" customHeight="1">
      <c r="A9" s="18" t="s">
        <v>16</v>
      </c>
      <c r="B9" s="18"/>
      <c r="C9" s="18"/>
      <c r="D9" s="16">
        <f>1.1/3.6*Сm*(tмкон-tмнач)</f>
        <v>23.680555555555557</v>
      </c>
      <c r="E9" s="16">
        <f>1.1/3.6*E6*(E8-E7)</f>
        <v>32.56916666666667</v>
      </c>
      <c r="F9" s="16">
        <f>1.1/3.6*F6*(F8-F7)</f>
        <v>35.09</v>
      </c>
      <c r="G9" s="16">
        <f>1.1/3.6*G6*(G8-G7)</f>
        <v>23.454444444444448</v>
      </c>
      <c r="H9" s="16">
        <f>1.1/3.6*H6*(H8-H7)</f>
        <v>30.24388888888889</v>
      </c>
      <c r="I9" s="16">
        <f>1.1/3.6*I6*(I8-I7)</f>
        <v>27.46638888888889</v>
      </c>
      <c r="J9" s="16">
        <f>1.1/3.6*J6*(J8-J7)</f>
        <v>16.776527777777776</v>
      </c>
    </row>
    <row r="10" spans="1:10" ht="30" customHeight="1">
      <c r="A10" s="18" t="s">
        <v>14</v>
      </c>
      <c r="B10" s="18"/>
      <c r="C10" s="18"/>
      <c r="D10" s="16">
        <f>13/3.6*Vт</f>
        <v>58.49536060045515</v>
      </c>
      <c r="E10" s="16">
        <f>13/3.6*E16</f>
        <v>69.80982844707012</v>
      </c>
      <c r="F10" s="16">
        <f>13/3.6*F16</f>
        <v>73.01591257558614</v>
      </c>
      <c r="G10" s="16">
        <f>13/3.6*G16</f>
        <v>58.19941372526081</v>
      </c>
      <c r="H10" s="16">
        <f>13/3.6*H16</f>
        <v>66.84007659549098</v>
      </c>
      <c r="I10" s="16">
        <f>13/3.6*I16</f>
        <v>63.30046671859879</v>
      </c>
      <c r="J10" s="16">
        <f>13/3.6*J16</f>
        <v>49.68664954561106</v>
      </c>
    </row>
    <row r="11" spans="1:10" ht="27.75" customHeight="1">
      <c r="A11" s="18" t="s">
        <v>15</v>
      </c>
      <c r="B11" s="18"/>
      <c r="C11" s="18"/>
      <c r="D11" s="16">
        <v>22</v>
      </c>
      <c r="E11" s="16">
        <v>22</v>
      </c>
      <c r="F11" s="16">
        <v>22</v>
      </c>
      <c r="G11" s="16">
        <v>22</v>
      </c>
      <c r="H11" s="16">
        <v>22</v>
      </c>
      <c r="I11" s="16">
        <v>22</v>
      </c>
      <c r="J11" s="16">
        <v>22</v>
      </c>
    </row>
    <row r="12" spans="1:10" ht="12.75">
      <c r="A12" s="15" t="s">
        <v>7</v>
      </c>
      <c r="B12" s="15"/>
      <c r="C12" s="15"/>
      <c r="D12" s="16">
        <v>183</v>
      </c>
      <c r="E12" s="16">
        <v>376</v>
      </c>
      <c r="F12" s="16">
        <v>549</v>
      </c>
      <c r="G12" s="16">
        <v>647</v>
      </c>
      <c r="H12" s="16">
        <v>741</v>
      </c>
      <c r="I12" s="16">
        <v>821</v>
      </c>
      <c r="J12" s="16">
        <v>900</v>
      </c>
    </row>
    <row r="13" spans="1:10" ht="32.25" customHeight="1">
      <c r="A13" s="18" t="s">
        <v>17</v>
      </c>
      <c r="B13" s="18"/>
      <c r="C13" s="18"/>
      <c r="D13" s="16">
        <f>2*5.77*0.001*((1200/273+1)^4-((D12/2+5)/273+1)^4)*(0.071*0.6*(1-0.86)*0.9+0.061*0.52*0.86*0.8)</f>
        <v>0.26489131607466626</v>
      </c>
      <c r="E13" s="16">
        <f>2*5.77*0.001*((1200/273+1)^4-((E12/2+5)/273+1)^4)*(0.071*0.6*(1-0.86)*0.9+0.061*0.52*0.86*0.8)</f>
        <v>0.26328040448658135</v>
      </c>
      <c r="F13" s="16">
        <f>2*5.77*0.001*((1200/273+1)^4-((F12/2+5)/273+1)^4)*(0.071*0.6*(1-0.86)*0.9+0.061*0.52*0.86*0.8)</f>
        <v>0.26068042300582667</v>
      </c>
      <c r="G13" s="16">
        <f aca="true" t="shared" si="0" ref="E13:J13">2*5.77*0.001*((1200/273+1)^4-((G12/2+5)/273+1)^4)*(0.071*0.6*(1-0.86)*0.9+0.061*0.52*0.86*0.8)</f>
        <v>0.2585496088513142</v>
      </c>
      <c r="H13" s="16">
        <f t="shared" si="0"/>
        <v>0.2559530915694813</v>
      </c>
      <c r="I13" s="16">
        <f t="shared" si="0"/>
        <v>0.25325042462870206</v>
      </c>
      <c r="J13" s="16">
        <f t="shared" si="0"/>
        <v>0.25007695622945697</v>
      </c>
    </row>
    <row r="14" spans="1:10" ht="12.75">
      <c r="A14" s="15" t="s">
        <v>1</v>
      </c>
      <c r="B14" s="15"/>
      <c r="C14" s="15"/>
      <c r="D14" s="16">
        <f>0.1*(Qм+Qкл+Qизл)</f>
        <v>4.5945446871630224</v>
      </c>
      <c r="E14" s="16">
        <f>0.1*(E9+E11+E13)</f>
        <v>5.483244707115325</v>
      </c>
      <c r="F14" s="16">
        <f>0.1*(F9+F11+F13)</f>
        <v>5.7350680423005835</v>
      </c>
      <c r="G14" s="16">
        <f>0.1*(G9+G11+G13)</f>
        <v>4.571299405329576</v>
      </c>
      <c r="H14" s="16">
        <f>0.1*(H9+H11+H13)</f>
        <v>5.249984198045837</v>
      </c>
      <c r="I14" s="16">
        <f>0.1*(I9+I11+I13)</f>
        <v>4.971963931351759</v>
      </c>
      <c r="J14" s="16">
        <f>0.1*(J9+J11+J13)</f>
        <v>3.902660473400723</v>
      </c>
    </row>
    <row r="15" spans="1:10" ht="12.75">
      <c r="A15" s="15" t="s">
        <v>2</v>
      </c>
      <c r="B15" s="15" t="s">
        <v>13</v>
      </c>
      <c r="C15" s="15"/>
      <c r="D15" s="16">
        <f>Qм+Qд+Qкл+Qизл+Qнеучт</f>
        <v>109.0353521592484</v>
      </c>
      <c r="E15" s="16">
        <f>E9+E10+E11+E13+E14</f>
        <v>130.12552022533868</v>
      </c>
      <c r="F15" s="16">
        <f>F9+F10+F11+F13+F14</f>
        <v>136.10166104089257</v>
      </c>
      <c r="G15" s="16">
        <f>G9+G10+G11+G13+G14</f>
        <v>108.48370718388614</v>
      </c>
      <c r="H15" s="16">
        <f>H9+H10+H11+H13+H14</f>
        <v>124.58990277399519</v>
      </c>
      <c r="I15" s="16">
        <f>I9+I10+I11+I13+I14</f>
        <v>117.99206996346814</v>
      </c>
      <c r="J15" s="16">
        <f>J9+J10+J11+J13+J14</f>
        <v>92.61591475301903</v>
      </c>
    </row>
    <row r="16" spans="1:10" ht="12.75">
      <c r="A16" s="15" t="s">
        <v>18</v>
      </c>
      <c r="B16" s="15"/>
      <c r="C16" s="15"/>
      <c r="D16" s="16">
        <f>(Qм+Qкл+Qизл+Qнеучт)/(5.83+0.89-3.6)</f>
        <v>16.198715243202965</v>
      </c>
      <c r="E16" s="16">
        <f>(E9+E11+E13+E14)/(5.83+0.89-3.6)</f>
        <v>19.3319524930348</v>
      </c>
      <c r="F16" s="16">
        <f>(F9+F11+F13+F14)/(5.83+0.89-3.6)</f>
        <v>20.2197911747777</v>
      </c>
      <c r="G16" s="16">
        <f>(G9+G11+G13+G14)/(5.83+0.89-3.6)</f>
        <v>16.11676072391838</v>
      </c>
      <c r="H16" s="16">
        <f>(H9+H11+H13+H14)/(5.83+0.89-3.6)</f>
        <v>18.509559672597504</v>
      </c>
      <c r="I16" s="16">
        <f>(I9+I11+I13+I14)/(5.83+0.89-3.6)</f>
        <v>17.529360014381204</v>
      </c>
      <c r="J16" s="16">
        <f>(J9+J11+J13+J14)/(5.83+0.89-3.6)</f>
        <v>13.759379874169216</v>
      </c>
    </row>
    <row r="17" spans="1:10" ht="12.75">
      <c r="A17" s="15"/>
      <c r="B17" s="15" t="s">
        <v>3</v>
      </c>
      <c r="C17" s="15"/>
      <c r="D17" s="17">
        <f>SUM(D16:J16)</f>
        <v>121.66551919608176</v>
      </c>
      <c r="E17" s="17"/>
      <c r="F17" s="17"/>
      <c r="G17" s="17"/>
      <c r="H17" s="17"/>
      <c r="I17" s="17"/>
      <c r="J17" s="17"/>
    </row>
    <row r="18" spans="1:10" ht="12.75">
      <c r="A18" s="15" t="s">
        <v>5</v>
      </c>
      <c r="B18" s="15"/>
      <c r="C18" s="15"/>
      <c r="D18" s="17">
        <f>D17*9.71*1.1</f>
        <v>1299.5094105333494</v>
      </c>
      <c r="E18" s="17"/>
      <c r="F18" s="17"/>
      <c r="G18" s="17"/>
      <c r="H18" s="17"/>
      <c r="I18" s="17"/>
      <c r="J18" s="17"/>
    </row>
    <row r="19" spans="1:10" ht="12.75">
      <c r="A19" s="15" t="s">
        <v>6</v>
      </c>
      <c r="B19" s="15"/>
      <c r="C19" s="15"/>
      <c r="D19" s="17">
        <f>3.6*D18/1.1</f>
        <v>4252.939889018235</v>
      </c>
      <c r="E19" s="17"/>
      <c r="F19" s="17"/>
      <c r="G19" s="17"/>
      <c r="H19" s="17"/>
      <c r="I19" s="17"/>
      <c r="J19" s="17"/>
    </row>
    <row r="22" spans="1:10" ht="12.75">
      <c r="A22" s="19" t="s">
        <v>20</v>
      </c>
      <c r="B22" s="19"/>
      <c r="C22" s="20"/>
      <c r="D22" s="13" t="s">
        <v>4</v>
      </c>
      <c r="E22" s="14"/>
      <c r="F22" s="14"/>
      <c r="G22" s="14"/>
      <c r="H22" s="14"/>
      <c r="I22" s="14"/>
      <c r="J22" s="14"/>
    </row>
    <row r="23" spans="1:10" ht="12.75">
      <c r="A23" s="19"/>
      <c r="B23" s="19"/>
      <c r="C23" s="20"/>
      <c r="D23" s="11">
        <v>1</v>
      </c>
      <c r="E23" s="12">
        <v>2</v>
      </c>
      <c r="F23" s="12">
        <v>3</v>
      </c>
      <c r="G23" s="12">
        <v>4</v>
      </c>
      <c r="H23" s="12">
        <v>5</v>
      </c>
      <c r="I23" s="12">
        <v>6</v>
      </c>
      <c r="J23" s="12">
        <v>7</v>
      </c>
    </row>
    <row r="24" spans="1:10" ht="12.75">
      <c r="A24" s="15" t="s">
        <v>11</v>
      </c>
      <c r="B24" s="15"/>
      <c r="C24" s="15"/>
      <c r="D24" s="16">
        <f>5.83*Vт</f>
        <v>94.4385098678733</v>
      </c>
      <c r="E24" s="16">
        <f>5.83*E37</f>
        <v>142.22320963787115</v>
      </c>
      <c r="F24" s="16">
        <f>5.83*F37</f>
        <v>147.10780981859847</v>
      </c>
      <c r="G24" s="16">
        <f>5.83*G37</f>
        <v>122.94824408594312</v>
      </c>
      <c r="H24" s="16">
        <f>5.83*H37</f>
        <v>136.607151014782</v>
      </c>
      <c r="I24" s="16">
        <f>5.83*I37</f>
        <v>130.58957499800965</v>
      </c>
      <c r="J24" s="16">
        <f>5.83*J37</f>
        <v>108.25479442926519</v>
      </c>
    </row>
    <row r="25" spans="1:10" ht="12.75">
      <c r="A25" s="15" t="s">
        <v>12</v>
      </c>
      <c r="B25" s="15"/>
      <c r="C25" s="15"/>
      <c r="D25" s="16">
        <f>0.89*Vт</f>
        <v>14.416856566450639</v>
      </c>
      <c r="E25" s="16">
        <f>0.89*E37</f>
        <v>21.71160490183625</v>
      </c>
      <c r="F25" s="16">
        <f>0.89*F37</f>
        <v>22.457281430283473</v>
      </c>
      <c r="G25" s="16">
        <f>0.89*G37</f>
        <v>18.76911444879749</v>
      </c>
      <c r="H25" s="16">
        <f>0.89*H37</f>
        <v>20.854264906201713</v>
      </c>
      <c r="I25" s="16">
        <f>0.89*I37</f>
        <v>19.935629802440584</v>
      </c>
      <c r="J25" s="16">
        <f>0.89*J37</f>
        <v>16.52603208268371</v>
      </c>
    </row>
    <row r="26" spans="1:10" ht="12.75">
      <c r="A26" s="15" t="s">
        <v>0</v>
      </c>
      <c r="B26" s="15" t="s">
        <v>13</v>
      </c>
      <c r="C26" s="15"/>
      <c r="D26" s="16">
        <f>Qx+Qв</f>
        <v>108.85536643432393</v>
      </c>
      <c r="E26" s="16">
        <f>E24+E25</f>
        <v>163.9348145397074</v>
      </c>
      <c r="F26" s="16">
        <f>F24+F25</f>
        <v>169.56509124888194</v>
      </c>
      <c r="G26" s="16">
        <f>G24+G25</f>
        <v>141.7173585347406</v>
      </c>
      <c r="H26" s="16">
        <f>H24+H25</f>
        <v>157.4614159209837</v>
      </c>
      <c r="I26" s="16">
        <f>I24+I25</f>
        <v>150.52520480045024</v>
      </c>
      <c r="J26" s="16">
        <f>J24+J25</f>
        <v>124.7808265119489</v>
      </c>
    </row>
    <row r="27" spans="1:10" ht="27.75" customHeight="1">
      <c r="A27" s="18" t="s">
        <v>10</v>
      </c>
      <c r="B27" s="18"/>
      <c r="C27" s="18"/>
      <c r="D27" s="16">
        <v>0.5</v>
      </c>
      <c r="E27" s="16">
        <v>0.57</v>
      </c>
      <c r="F27" s="16">
        <v>0.66</v>
      </c>
      <c r="G27" s="16">
        <v>0.76</v>
      </c>
      <c r="H27" s="16">
        <v>1.01</v>
      </c>
      <c r="I27" s="16">
        <v>1.01</v>
      </c>
      <c r="J27" s="16">
        <v>0.695</v>
      </c>
    </row>
    <row r="28" spans="1:10" ht="15.75" customHeight="1">
      <c r="A28" s="15" t="s">
        <v>8</v>
      </c>
      <c r="B28" s="15"/>
      <c r="C28" s="15"/>
      <c r="D28" s="16">
        <v>20</v>
      </c>
      <c r="E28" s="16">
        <v>183</v>
      </c>
      <c r="F28" s="16">
        <v>376</v>
      </c>
      <c r="G28" s="16">
        <v>549</v>
      </c>
      <c r="H28" s="16">
        <v>647</v>
      </c>
      <c r="I28" s="16">
        <v>741</v>
      </c>
      <c r="J28" s="16">
        <v>821</v>
      </c>
    </row>
    <row r="29" spans="1:10" ht="12.75">
      <c r="A29" s="15" t="s">
        <v>9</v>
      </c>
      <c r="B29" s="15"/>
      <c r="C29" s="15"/>
      <c r="D29" s="16">
        <v>175</v>
      </c>
      <c r="E29" s="16">
        <v>370</v>
      </c>
      <c r="F29" s="16">
        <v>550</v>
      </c>
      <c r="G29" s="16">
        <v>650</v>
      </c>
      <c r="H29" s="16">
        <v>745</v>
      </c>
      <c r="I29" s="16">
        <v>830</v>
      </c>
      <c r="J29" s="16">
        <v>900</v>
      </c>
    </row>
    <row r="30" spans="1:10" ht="32.25" customHeight="1">
      <c r="A30" s="18" t="s">
        <v>16</v>
      </c>
      <c r="B30" s="18"/>
      <c r="C30" s="18"/>
      <c r="D30" s="16">
        <f>1.1/3.6*Сm*(tмкон-tмнач)</f>
        <v>23.680555555555557</v>
      </c>
      <c r="E30" s="16">
        <f>1.1/3.6*E27*(E29-E28)</f>
        <v>32.56916666666667</v>
      </c>
      <c r="F30" s="16">
        <f>1.1/3.6*F27*(F29-F28)</f>
        <v>35.09</v>
      </c>
      <c r="G30" s="16">
        <f>1.1/3.6*G27*(G29-G28)</f>
        <v>23.454444444444448</v>
      </c>
      <c r="H30" s="16">
        <f>1.1/3.6*H27*(H29-H28)</f>
        <v>30.24388888888889</v>
      </c>
      <c r="I30" s="16">
        <f>1.1/3.6*I27*(I29-I28)</f>
        <v>27.46638888888889</v>
      </c>
      <c r="J30" s="16">
        <f>1.1/3.6*J27*(J29-J28)</f>
        <v>16.776527777777776</v>
      </c>
    </row>
    <row r="31" spans="1:10" ht="33" customHeight="1">
      <c r="A31" s="18" t="s">
        <v>14</v>
      </c>
      <c r="B31" s="18"/>
      <c r="C31" s="18"/>
      <c r="D31" s="16">
        <f>13/3.6*Vт</f>
        <v>58.49536060045515</v>
      </c>
      <c r="E31" s="16">
        <f>13/3.6*E37</f>
        <v>88.09327831581498</v>
      </c>
      <c r="F31" s="16">
        <f>13/3.6*F37</f>
        <v>91.11880730139985</v>
      </c>
      <c r="G31" s="16">
        <f>13/3.6*G37</f>
        <v>76.15433453007721</v>
      </c>
      <c r="H31" s="16">
        <f>13/3.6*H37</f>
        <v>84.61468282790958</v>
      </c>
      <c r="I31" s="16">
        <f>13/3.6*I37</f>
        <v>80.88738683886629</v>
      </c>
      <c r="J31" s="16">
        <f>13/3.6*J37</f>
        <v>67.05318884984027</v>
      </c>
    </row>
    <row r="32" spans="1:10" ht="30" customHeight="1">
      <c r="A32" s="18" t="s">
        <v>15</v>
      </c>
      <c r="B32" s="18"/>
      <c r="C32" s="18"/>
      <c r="D32" s="16">
        <v>22</v>
      </c>
      <c r="E32" s="16">
        <v>22</v>
      </c>
      <c r="F32" s="16">
        <v>22</v>
      </c>
      <c r="G32" s="16">
        <v>22</v>
      </c>
      <c r="H32" s="16">
        <v>22</v>
      </c>
      <c r="I32" s="16">
        <v>22</v>
      </c>
      <c r="J32" s="16">
        <v>22</v>
      </c>
    </row>
    <row r="33" spans="1:10" ht="18.75" customHeight="1">
      <c r="A33" s="15" t="s">
        <v>7</v>
      </c>
      <c r="B33" s="15"/>
      <c r="C33" s="15"/>
      <c r="D33" s="16">
        <v>183</v>
      </c>
      <c r="E33" s="16">
        <v>376</v>
      </c>
      <c r="F33" s="16">
        <v>549</v>
      </c>
      <c r="G33" s="16">
        <v>647</v>
      </c>
      <c r="H33" s="16">
        <v>741</v>
      </c>
      <c r="I33" s="16">
        <v>821</v>
      </c>
      <c r="J33" s="16">
        <v>900</v>
      </c>
    </row>
    <row r="34" spans="1:10" ht="31.5" customHeight="1">
      <c r="A34" s="18" t="s">
        <v>17</v>
      </c>
      <c r="B34" s="18"/>
      <c r="C34" s="18"/>
      <c r="D34" s="16">
        <f aca="true" t="shared" si="1" ref="D34:I34">2*5.77*0.001*((1200/100+2.73)^4-((D33/2+5)/100+2.73)^4)*(0.071*0.6*(1-0.86)*0.9+0.061*0.52*0.86*0.8)</f>
        <v>14.713578451937718</v>
      </c>
      <c r="E34" s="16">
        <f t="shared" si="1"/>
        <v>14.624099210482544</v>
      </c>
      <c r="F34" s="16">
        <f t="shared" si="1"/>
        <v>14.47968137128133</v>
      </c>
      <c r="G34" s="16">
        <f t="shared" si="1"/>
        <v>14.36132376827074</v>
      </c>
      <c r="H34" s="16">
        <f t="shared" si="1"/>
        <v>14.217098350487351</v>
      </c>
      <c r="I34" s="16">
        <f t="shared" si="1"/>
        <v>14.066976773638812</v>
      </c>
      <c r="J34" s="16">
        <f>2*5.77*0.001*((1200/100+2.73)^4-((J33/2+5)/100+2.73)^4)*(0.071*0.6*(1-0.86)*0.9+0.061*0.52*0.86*0.8)</f>
        <v>13.89070419155131</v>
      </c>
    </row>
    <row r="35" spans="1:10" ht="19.5" customHeight="1">
      <c r="A35" s="15" t="s">
        <v>1</v>
      </c>
      <c r="B35" s="15"/>
      <c r="C35" s="15"/>
      <c r="D35" s="16">
        <f>0.1*(Qм+Qкл+Qизл)</f>
        <v>4.5945446871630224</v>
      </c>
      <c r="E35" s="16">
        <f>0.1*(E30+E32+E34)</f>
        <v>6.919326587714922</v>
      </c>
      <c r="F35" s="16">
        <f>0.1*(F30+F32+F34)</f>
        <v>7.156968137128134</v>
      </c>
      <c r="G35" s="16">
        <f>0.1*(G30+G32+G34)</f>
        <v>5.981576821271519</v>
      </c>
      <c r="H35" s="16">
        <f>0.1*(H30+H32+H34)</f>
        <v>6.646098723937624</v>
      </c>
      <c r="I35" s="16">
        <f>0.1*(I30+I32+I34)</f>
        <v>6.3533365662527705</v>
      </c>
      <c r="J35" s="16">
        <f>0.1*(J30+J32+J34)</f>
        <v>5.266723196932908</v>
      </c>
    </row>
    <row r="36" spans="1:10" ht="12.75">
      <c r="A36" s="15" t="s">
        <v>2</v>
      </c>
      <c r="B36" s="15" t="s">
        <v>13</v>
      </c>
      <c r="C36" s="15"/>
      <c r="D36" s="16">
        <f>Qм+Qд+Qкл+Qизл+Qнеучт</f>
        <v>109.0353521592484</v>
      </c>
      <c r="E36" s="16">
        <f>E30+E31+E32+E34+E35</f>
        <v>164.2058707806791</v>
      </c>
      <c r="F36" s="16">
        <f>F30+F31+F32+F34+F35</f>
        <v>169.84545680980935</v>
      </c>
      <c r="G36" s="16">
        <f>G30+G31+G32+G34+G35</f>
        <v>141.9516795640639</v>
      </c>
      <c r="H36" s="16">
        <f>H30+H31+H32+H34+H35</f>
        <v>157.72176879122344</v>
      </c>
      <c r="I36" s="16">
        <f>I30+I31+I32+I34+I35</f>
        <v>150.77408906764677</v>
      </c>
      <c r="J36" s="16">
        <f>J30+J31+J32+J34+J35</f>
        <v>124.98714401610226</v>
      </c>
    </row>
    <row r="37" spans="1:10" ht="12.75">
      <c r="A37" s="15" t="s">
        <v>18</v>
      </c>
      <c r="B37" s="15"/>
      <c r="C37" s="15"/>
      <c r="D37" s="16">
        <f>(Qм+Qкл+Qизл+Qнеучт)/(5.83+0.89-3.6)</f>
        <v>16.198715243202965</v>
      </c>
      <c r="E37" s="16">
        <f>(E30+E32+E34+E35)/(5.83+0.89-3.6)</f>
        <v>24.395061687456458</v>
      </c>
      <c r="F37" s="16">
        <f>(F30+F32+F34+F35)/(5.83+0.89-3.6)</f>
        <v>25.232900483464576</v>
      </c>
      <c r="G37" s="16">
        <f>(G30+G32+G34+G35)/(5.83+0.89-3.6)</f>
        <v>21.088892639098304</v>
      </c>
      <c r="H37" s="16">
        <f>(H30+H32+H34+H35)/(5.83+0.89-3.6)</f>
        <v>23.431758321574957</v>
      </c>
      <c r="I37" s="16">
        <f>(I30+I32+I34+I35)/(5.83+0.89-3.6)</f>
        <v>22.399584047686048</v>
      </c>
      <c r="J37" s="16">
        <f>(J30+J32+J34+J35)/(5.83+0.89-3.6)</f>
        <v>18.56857537380192</v>
      </c>
    </row>
    <row r="38" spans="1:10" ht="12.75">
      <c r="A38" s="15"/>
      <c r="B38" s="15" t="s">
        <v>3</v>
      </c>
      <c r="C38" s="15"/>
      <c r="D38" s="17">
        <f>SUM(D37:J37)</f>
        <v>151.31548779628525</v>
      </c>
      <c r="E38" s="17"/>
      <c r="F38" s="17"/>
      <c r="G38" s="17"/>
      <c r="H38" s="17"/>
      <c r="I38" s="17"/>
      <c r="J38" s="17"/>
    </row>
    <row r="39" spans="1:10" ht="12.75">
      <c r="A39" s="15" t="s">
        <v>5</v>
      </c>
      <c r="B39" s="15"/>
      <c r="C39" s="15"/>
      <c r="D39" s="17">
        <f>D38*9.71*1.1</f>
        <v>1616.2007251521231</v>
      </c>
      <c r="E39" s="17"/>
      <c r="F39" s="17"/>
      <c r="G39" s="17"/>
      <c r="H39" s="17"/>
      <c r="I39" s="17"/>
      <c r="J39" s="17"/>
    </row>
    <row r="40" spans="1:10" ht="12.75">
      <c r="A40" s="15" t="s">
        <v>6</v>
      </c>
      <c r="B40" s="15"/>
      <c r="C40" s="15"/>
      <c r="D40" s="17">
        <f>3.6*D39/1.1</f>
        <v>5289.384191406948</v>
      </c>
      <c r="E40" s="17"/>
      <c r="F40" s="17"/>
      <c r="G40" s="17"/>
      <c r="H40" s="17"/>
      <c r="I40" s="17"/>
      <c r="J40" s="17"/>
    </row>
  </sheetData>
  <mergeCells count="20">
    <mergeCell ref="D22:J22"/>
    <mergeCell ref="A22:C23"/>
    <mergeCell ref="D40:J40"/>
    <mergeCell ref="A27:C27"/>
    <mergeCell ref="A30:C30"/>
    <mergeCell ref="A34:C34"/>
    <mergeCell ref="D38:J38"/>
    <mergeCell ref="A32:C32"/>
    <mergeCell ref="D39:J39"/>
    <mergeCell ref="D1:J1"/>
    <mergeCell ref="D17:J17"/>
    <mergeCell ref="D18:J18"/>
    <mergeCell ref="A1:C2"/>
    <mergeCell ref="D19:J19"/>
    <mergeCell ref="A6:C6"/>
    <mergeCell ref="A9:C9"/>
    <mergeCell ref="A10:C10"/>
    <mergeCell ref="A11:C11"/>
    <mergeCell ref="A13:C13"/>
    <mergeCell ref="A31:C3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1"/>
    </sheetView>
  </sheetViews>
  <sheetFormatPr defaultColWidth="9.00390625" defaultRowHeight="12.75"/>
  <sheetData>
    <row r="1" spans="1:3" ht="12.75">
      <c r="A1" s="1">
        <v>2</v>
      </c>
      <c r="B1" s="2"/>
      <c r="C1" s="3"/>
    </row>
    <row r="2" spans="1:3" ht="12.75">
      <c r="A2" s="4"/>
      <c r="B2" s="5"/>
      <c r="C2" s="6"/>
    </row>
    <row r="3" spans="1:2" ht="12.75">
      <c r="A3">
        <f>5.83*B3</f>
        <v>115.92712805762328</v>
      </c>
      <c r="B3">
        <f>(A7+A9+A10+A11)/(5.83+0.89-3.6)</f>
        <v>19.88458457249113</v>
      </c>
    </row>
    <row r="4" spans="1:2" ht="12.75">
      <c r="A4">
        <f>0.89*B3</f>
        <v>17.697280269517105</v>
      </c>
      <c r="B4">
        <f>A3+A4</f>
        <v>133.62440832714037</v>
      </c>
    </row>
    <row r="6" spans="1:3" ht="12.75">
      <c r="A6">
        <v>0.57</v>
      </c>
      <c r="B6">
        <v>379</v>
      </c>
      <c r="C6">
        <v>183</v>
      </c>
    </row>
    <row r="7" ht="12.75">
      <c r="A7">
        <f>1.1/3.6*A6*(B6-C6)</f>
        <v>34.13666666666666</v>
      </c>
    </row>
    <row r="8" ht="12.75">
      <c r="A8">
        <f>13/3.6*B3</f>
        <v>71.8054442895513</v>
      </c>
    </row>
    <row r="9" spans="1:2" ht="12.75">
      <c r="A9">
        <v>22</v>
      </c>
      <c r="B9">
        <v>1200</v>
      </c>
    </row>
    <row r="10" ht="12.75">
      <c r="A10">
        <f>2*5.77*0.001*((B9/273+1)^4-((B6/2+5)/273+1)^4)*(0.071*0.6*(1-0.86)*0.9+0.061*0.52*0.86*0.8)</f>
        <v>0.2632459389445254</v>
      </c>
    </row>
    <row r="11" spans="1:2" ht="12.75">
      <c r="A11">
        <f>0.1*(A7+A9+A10)</f>
        <v>5.6399912605611195</v>
      </c>
      <c r="B11">
        <f>A7+A8+A9+A10+A11</f>
        <v>133.8453481557236</v>
      </c>
    </row>
  </sheetData>
  <mergeCells count="1">
    <mergeCell ref="A1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нн</dc:creator>
  <cp:keywords/>
  <dc:description/>
  <cp:lastModifiedBy>нн</cp:lastModifiedBy>
  <cp:lastPrinted>2006-01-12T11:54:44Z</cp:lastPrinted>
  <dcterms:created xsi:type="dcterms:W3CDTF">2006-01-12T09:31:44Z</dcterms:created>
  <dcterms:modified xsi:type="dcterms:W3CDTF">2006-01-12T12:05:41Z</dcterms:modified>
  <cp:category/>
  <cp:version/>
  <cp:contentType/>
  <cp:contentStatus/>
</cp:coreProperties>
</file>